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SDay/Desktop/UMLF/Website/"/>
    </mc:Choice>
  </mc:AlternateContent>
  <bookViews>
    <workbookView xWindow="0" yWindow="460" windowWidth="27700" windowHeight="15840"/>
  </bookViews>
  <sheets>
    <sheet name="Start up Costs Calculator" sheetId="6" r:id="rId1"/>
    <sheet name="Cash Flow Projection" sheetId="1" r:id="rId2"/>
    <sheet name="Assumptions" sheetId="7" r:id="rId3"/>
    <sheet name="DropDown" sheetId="2" state="hidden" r:id="rId4"/>
    <sheet name="WSJ Query" sheetId="4" state="hidden" r:id="rId5"/>
    <sheet name="Vlookup" sheetId="5" state="hidden" r:id="rId6"/>
  </sheets>
  <definedNames>
    <definedName name="ExternalData_1" localSheetId="4" hidden="1">'WSJ Query'!$A$1:$D$6</definedName>
    <definedName name="Loan_Term">DropDown!$B$2:$B$11</definedName>
    <definedName name="Type_of_Loan">DropDown!$D$2:$D$7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7" l="1"/>
  <c r="A6" i="7"/>
  <c r="A7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4" i="7"/>
  <c r="C18" i="1"/>
  <c r="K6" i="1"/>
  <c r="B16" i="1"/>
  <c r="E6" i="1"/>
  <c r="C37" i="1"/>
  <c r="D18" i="1"/>
  <c r="E18" i="1"/>
  <c r="F18" i="1"/>
  <c r="G18" i="1"/>
  <c r="H18" i="1"/>
  <c r="I18" i="1"/>
  <c r="J18" i="1"/>
  <c r="K18" i="1"/>
  <c r="L18" i="1"/>
  <c r="M18" i="1"/>
  <c r="N18" i="1"/>
  <c r="C5" i="6"/>
  <c r="C22" i="6"/>
  <c r="C9" i="6"/>
  <c r="C12" i="6"/>
  <c r="C15" i="6"/>
  <c r="F5" i="6"/>
  <c r="F9" i="6"/>
  <c r="F13" i="6"/>
  <c r="F18" i="6"/>
  <c r="F21" i="6"/>
  <c r="F24" i="6"/>
  <c r="K13" i="4"/>
  <c r="B41" i="1"/>
  <c r="O14" i="1"/>
  <c r="O15" i="1"/>
  <c r="O16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39" i="1"/>
  <c r="O40" i="1"/>
  <c r="F29" i="6"/>
  <c r="C27" i="6"/>
  <c r="O18" i="1"/>
  <c r="B18" i="1"/>
  <c r="B19" i="1"/>
  <c r="B43" i="1"/>
  <c r="C12" i="1"/>
  <c r="C19" i="1"/>
  <c r="C29" i="6"/>
  <c r="C41" i="1"/>
  <c r="D37" i="1"/>
  <c r="H6" i="1"/>
  <c r="D41" i="1"/>
  <c r="E37" i="1"/>
  <c r="C43" i="1"/>
  <c r="D12" i="1"/>
  <c r="D19" i="1"/>
  <c r="D43" i="1"/>
  <c r="E12" i="1"/>
  <c r="E19" i="1"/>
  <c r="F37" i="1"/>
  <c r="E41" i="1"/>
  <c r="G37" i="1"/>
  <c r="F41" i="1"/>
  <c r="E43" i="1"/>
  <c r="F12" i="1"/>
  <c r="F19" i="1"/>
  <c r="F43" i="1"/>
  <c r="G12" i="1"/>
  <c r="G19" i="1"/>
  <c r="H37" i="1"/>
  <c r="G41" i="1"/>
  <c r="H41" i="1"/>
  <c r="I37" i="1"/>
  <c r="G43" i="1"/>
  <c r="H12" i="1"/>
  <c r="H19" i="1"/>
  <c r="H43" i="1"/>
  <c r="I12" i="1"/>
  <c r="I19" i="1"/>
  <c r="J37" i="1"/>
  <c r="I41" i="1"/>
  <c r="I43" i="1"/>
  <c r="J12" i="1"/>
  <c r="J19" i="1"/>
  <c r="K37" i="1"/>
  <c r="J41" i="1"/>
  <c r="J43" i="1"/>
  <c r="K12" i="1"/>
  <c r="K19" i="1"/>
  <c r="L37" i="1"/>
  <c r="K41" i="1"/>
  <c r="K43" i="1"/>
  <c r="L12" i="1"/>
  <c r="L19" i="1"/>
  <c r="L43" i="1"/>
  <c r="M12" i="1"/>
  <c r="M19" i="1"/>
  <c r="M37" i="1"/>
  <c r="L41" i="1"/>
  <c r="M41" i="1"/>
  <c r="M43" i="1"/>
  <c r="N12" i="1"/>
  <c r="N19" i="1"/>
  <c r="N37" i="1"/>
  <c r="N41" i="1"/>
  <c r="O41" i="1"/>
  <c r="O37" i="1"/>
  <c r="N43" i="1"/>
</calcChain>
</file>

<file path=xl/comments1.xml><?xml version="1.0" encoding="utf-8"?>
<comments xmlns="http://schemas.openxmlformats.org/spreadsheetml/2006/main">
  <authors>
    <author>Kyrene Clarke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Kyrene Clarke:</t>
        </r>
        <r>
          <rPr>
            <sz val="9"/>
            <color indexed="81"/>
            <rFont val="Tahoma"/>
            <family val="2"/>
          </rPr>
          <t xml:space="preserve">
Less Origination Fee and Recording Fee</t>
        </r>
      </text>
    </comment>
  </commentList>
</comments>
</file>

<file path=xl/connections.xml><?xml version="1.0" encoding="utf-8"?>
<connections xmlns="http://schemas.openxmlformats.org/spreadsheetml/2006/main">
  <connection id="1" keepAlive="1" name="Query - Table 0" description="Connection to the 'Table 0' query in the workbook." type="5" refreshedVersion="4" background="1" saveData="1">
    <dbPr connection="Provider=Microsoft.Mashup.OleDb.1;Data Source=$Workbook$;Location=Table 0;Extended Properties=&quot;&quot;" command="SELECT * FROM [Table 0]"/>
  </connection>
</connections>
</file>

<file path=xl/sharedStrings.xml><?xml version="1.0" encoding="utf-8"?>
<sst xmlns="http://schemas.openxmlformats.org/spreadsheetml/2006/main" count="184" uniqueCount="138">
  <si>
    <t>MONTHLY CASH FLOW PROJECTION</t>
  </si>
  <si>
    <t>TOTAL</t>
  </si>
  <si>
    <t>CASH RECEIPTS:</t>
  </si>
  <si>
    <t xml:space="preserve">   Cash Sales</t>
  </si>
  <si>
    <t>TOTAL CASH AVAILABLE</t>
  </si>
  <si>
    <t>CASH PAID OUT:</t>
  </si>
  <si>
    <t xml:space="preserve">   Gross Wages</t>
  </si>
  <si>
    <t xml:space="preserve">   Outside Services</t>
  </si>
  <si>
    <r>
      <t xml:space="preserve">   Supplies </t>
    </r>
    <r>
      <rPr>
        <sz val="8"/>
        <rFont val="Arial"/>
        <family val="2"/>
      </rPr>
      <t>(office &amp; operations)</t>
    </r>
  </si>
  <si>
    <t xml:space="preserve">   Advertising</t>
  </si>
  <si>
    <t xml:space="preserve">   Accounting &amp; Legal</t>
  </si>
  <si>
    <t xml:space="preserve">   Rent</t>
  </si>
  <si>
    <t xml:space="preserve">   Telephone &amp; Utilities</t>
  </si>
  <si>
    <t xml:space="preserve">   Insurance</t>
  </si>
  <si>
    <t xml:space="preserve">   Other start up costs</t>
  </si>
  <si>
    <t>TOTAL CASH PAID OUT</t>
  </si>
  <si>
    <t>Ending CASH POSITION</t>
  </si>
  <si>
    <t>BEGINNING CASH ON HAND</t>
  </si>
  <si>
    <t>Your "ending cash position" carries over to be your "beginning cash on hand" for the following month.</t>
  </si>
  <si>
    <t xml:space="preserve">   Car, Delivery, Travel</t>
  </si>
  <si>
    <t>Estimated</t>
  </si>
  <si>
    <t>Pre</t>
  </si>
  <si>
    <t>Start-Up</t>
  </si>
  <si>
    <t>Total Cash Receipts</t>
  </si>
  <si>
    <t xml:space="preserve">   Auto Payment</t>
  </si>
  <si>
    <t xml:space="preserve">   Credit Card Payments</t>
  </si>
  <si>
    <t xml:space="preserve">   Meals &amp; Entertainment</t>
  </si>
  <si>
    <t xml:space="preserve">   Internet/Web </t>
  </si>
  <si>
    <t xml:space="preserve">   Acct. Receivable Collection</t>
  </si>
  <si>
    <r>
      <t xml:space="preserve">   Purchases </t>
    </r>
    <r>
      <rPr>
        <sz val="8"/>
        <rFont val="Arial"/>
        <family val="2"/>
      </rPr>
      <t>(Inventory)</t>
    </r>
  </si>
  <si>
    <t>Month 1</t>
  </si>
  <si>
    <t>Month 2</t>
  </si>
  <si>
    <t>Month 3</t>
  </si>
  <si>
    <t>Month 4</t>
  </si>
  <si>
    <t>Month 5</t>
  </si>
  <si>
    <t xml:space="preserve"> Month 6</t>
  </si>
  <si>
    <t>Month 7</t>
  </si>
  <si>
    <t>Month 8</t>
  </si>
  <si>
    <t>Month 9</t>
  </si>
  <si>
    <t xml:space="preserve">Month 10 </t>
  </si>
  <si>
    <t>Month 11</t>
  </si>
  <si>
    <t>Month 12</t>
  </si>
  <si>
    <t>Insert Business Name</t>
  </si>
  <si>
    <t xml:space="preserve">   Owner's wages</t>
  </si>
  <si>
    <t xml:space="preserve">   Major Purchases </t>
  </si>
  <si>
    <t xml:space="preserve">   UMLF Loan Payment</t>
  </si>
  <si>
    <t>Other</t>
  </si>
  <si>
    <t>Loan Term</t>
  </si>
  <si>
    <t>(Please Select)</t>
  </si>
  <si>
    <t>Loan Term (months)</t>
  </si>
  <si>
    <t>Rate</t>
  </si>
  <si>
    <t>Existing Business</t>
  </si>
  <si>
    <t>Current UMLF Loan Outstanding</t>
  </si>
  <si>
    <t xml:space="preserve">Qualify for Disability </t>
  </si>
  <si>
    <t>Type of Loan?</t>
  </si>
  <si>
    <t>Start-Up Business</t>
  </si>
  <si>
    <t>Type of Loan</t>
  </si>
  <si>
    <t>Column1</t>
  </si>
  <si>
    <t>Column2</t>
  </si>
  <si>
    <t>Column3</t>
  </si>
  <si>
    <t>Column4</t>
  </si>
  <si>
    <t>This week</t>
  </si>
  <si>
    <t>Month ago</t>
  </si>
  <si>
    <t>Year ago</t>
  </si>
  <si>
    <t>WSJ Prime Rate</t>
  </si>
  <si>
    <t>Federal Discount Rate</t>
  </si>
  <si>
    <t>1.25</t>
  </si>
  <si>
    <t>11th District Cost of Funds</t>
  </si>
  <si>
    <t/>
  </si>
  <si>
    <t>Amount Requested</t>
  </si>
  <si>
    <t xml:space="preserve">Other Cash </t>
  </si>
  <si>
    <t xml:space="preserve">   Loan Amount (UMLF)</t>
  </si>
  <si>
    <t>Type</t>
  </si>
  <si>
    <t>Your Interest Rate (%)</t>
  </si>
  <si>
    <t>Total Amount of  Loan (Principle+ Interest)</t>
  </si>
  <si>
    <t xml:space="preserve"> </t>
  </si>
  <si>
    <t xml:space="preserve">**DISCLAIMER: Interest Rate, Total Amount of Loan, Check Amount, and UMLF Loan Payments are estimates. These are subject to change upon closing. For more information please speak to the loan officer. </t>
  </si>
  <si>
    <t>Check Amount (After fees for origination &amp; filing)</t>
  </si>
  <si>
    <r>
      <t xml:space="preserve">   Payroll Expenses </t>
    </r>
    <r>
      <rPr>
        <sz val="8"/>
        <rFont val="Arial"/>
        <family val="2"/>
      </rPr>
      <t>(taxes, etc.)</t>
    </r>
  </si>
  <si>
    <t>50000-</t>
  </si>
  <si>
    <t>One-Time Expenses</t>
  </si>
  <si>
    <t>Monthly Expenses</t>
  </si>
  <si>
    <t>Rent</t>
  </si>
  <si>
    <t>Security Deposit</t>
  </si>
  <si>
    <t>First Months Rent</t>
  </si>
  <si>
    <t xml:space="preserve">First Months Utilities (including phone and internet) </t>
  </si>
  <si>
    <t>Improvement Costs</t>
  </si>
  <si>
    <t>Renovation costs</t>
  </si>
  <si>
    <t>Equipment costs</t>
  </si>
  <si>
    <t>Inventory</t>
  </si>
  <si>
    <t>Hard costs</t>
  </si>
  <si>
    <t>Soft Costs</t>
  </si>
  <si>
    <t>Miscellaneous</t>
  </si>
  <si>
    <t>Licenses and Permits</t>
  </si>
  <si>
    <t>Legal Fees</t>
  </si>
  <si>
    <t>Signage</t>
  </si>
  <si>
    <t>Technology</t>
  </si>
  <si>
    <t>Software</t>
  </si>
  <si>
    <t>Total Funds Required</t>
  </si>
  <si>
    <t>Budget</t>
  </si>
  <si>
    <t>Monthly Rent</t>
  </si>
  <si>
    <t>Property Insurance</t>
  </si>
  <si>
    <t>Utilities</t>
  </si>
  <si>
    <t>Employees</t>
  </si>
  <si>
    <t>Payroll</t>
  </si>
  <si>
    <t>Payroll Taxes</t>
  </si>
  <si>
    <t>Health Insurance</t>
  </si>
  <si>
    <t>Accounting</t>
  </si>
  <si>
    <t>Legal</t>
  </si>
  <si>
    <t>Consultants</t>
  </si>
  <si>
    <t>Supplies</t>
  </si>
  <si>
    <t>Office Supplies</t>
  </si>
  <si>
    <t>Operating Supplies</t>
  </si>
  <si>
    <t>Marketing</t>
  </si>
  <si>
    <t>Digital Advertising</t>
  </si>
  <si>
    <t>Promotional Materials</t>
  </si>
  <si>
    <t>Liability Insurance</t>
  </si>
  <si>
    <t>Repairs and maintenance</t>
  </si>
  <si>
    <t>Organizational dues</t>
  </si>
  <si>
    <t>Total Monthly Expenses</t>
  </si>
  <si>
    <t>Total Start-up Costs</t>
  </si>
  <si>
    <t>Professional Services</t>
  </si>
  <si>
    <t xml:space="preserve">Loan Amount to be Disbursed  (From (2) Cash Flow Projection Input Tab - Please fill out amount requested for this cell to populate) </t>
  </si>
  <si>
    <t>&lt;-- Select from dropdown</t>
  </si>
  <si>
    <t>4.50</t>
  </si>
  <si>
    <t>3.75</t>
  </si>
  <si>
    <t>2.00</t>
  </si>
  <si>
    <t>Fed Funds Rate (Current target rate 1.25-1.50)</t>
  </si>
  <si>
    <t>1.50</t>
  </si>
  <si>
    <t>0.75</t>
  </si>
  <si>
    <t>0.746</t>
  </si>
  <si>
    <t>0.737</t>
  </si>
  <si>
    <t>0.603</t>
  </si>
  <si>
    <t>WSJ Prime Rate (%)</t>
  </si>
  <si>
    <t>Assumptions</t>
  </si>
  <si>
    <t>&lt;--Type in amount requested</t>
  </si>
  <si>
    <t>Use this as an option reference point for what to put into the following cash flow projections sheet tab</t>
  </si>
  <si>
    <t xml:space="preserve"> Explain each cost and what it includes or how you came up with the number: any details that the loan committee may want to know.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</si>
</sst>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.000_);[Red]\(&quot;$&quot;#,##0.000\)"/>
    <numFmt numFmtId="167" formatCode="_(&quot;$&quot;* #,##0.000_);_(&quot;$&quot;* \(#,##0.000\);_(&quot;$&quot;* &quot;-&quot;??_);_(@_)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Continuous"/>
      <protection locked="0"/>
    </xf>
    <xf numFmtId="0" fontId="3" fillId="0" borderId="2" xfId="0" applyFont="1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164" fontId="0" fillId="0" borderId="7" xfId="1" applyNumberFormat="1" applyFont="1" applyBorder="1" applyProtection="1">
      <protection locked="0"/>
    </xf>
    <xf numFmtId="164" fontId="0" fillId="0" borderId="7" xfId="0" applyNumberFormat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164" fontId="0" fillId="0" borderId="10" xfId="1" applyNumberFormat="1" applyFont="1" applyBorder="1" applyProtection="1">
      <protection locked="0"/>
    </xf>
    <xf numFmtId="0" fontId="0" fillId="0" borderId="11" xfId="0" applyBorder="1" applyProtection="1">
      <protection locked="0"/>
    </xf>
    <xf numFmtId="164" fontId="0" fillId="0" borderId="12" xfId="0" applyNumberFormat="1" applyBorder="1" applyProtection="1">
      <protection locked="0"/>
    </xf>
    <xf numFmtId="164" fontId="0" fillId="0" borderId="12" xfId="1" applyNumberFormat="1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0" borderId="11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164" fontId="0" fillId="0" borderId="12" xfId="0" applyNumberFormat="1" applyBorder="1" applyProtection="1"/>
    <xf numFmtId="164" fontId="0" fillId="0" borderId="4" xfId="1" applyNumberFormat="1" applyFont="1" applyBorder="1" applyProtection="1"/>
    <xf numFmtId="164" fontId="0" fillId="0" borderId="5" xfId="1" applyNumberFormat="1" applyFont="1" applyBorder="1" applyProtection="1"/>
    <xf numFmtId="164" fontId="0" fillId="0" borderId="7" xfId="1" applyNumberFormat="1" applyFont="1" applyBorder="1" applyProtection="1"/>
    <xf numFmtId="164" fontId="0" fillId="0" borderId="14" xfId="1" applyNumberFormat="1" applyFont="1" applyBorder="1" applyProtection="1"/>
    <xf numFmtId="164" fontId="0" fillId="0" borderId="15" xfId="1" applyNumberFormat="1" applyFont="1" applyBorder="1" applyProtection="1"/>
    <xf numFmtId="164" fontId="0" fillId="0" borderId="16" xfId="0" applyNumberFormat="1" applyBorder="1" applyProtection="1"/>
    <xf numFmtId="0" fontId="7" fillId="0" borderId="17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8" fillId="0" borderId="0" xfId="0" applyFont="1"/>
    <xf numFmtId="0" fontId="6" fillId="0" borderId="0" xfId="2" applyAlignment="1" applyProtection="1">
      <alignment vertical="center" wrapText="1"/>
    </xf>
    <xf numFmtId="0" fontId="6" fillId="0" borderId="0" xfId="2" applyAlignment="1" applyProtection="1"/>
    <xf numFmtId="0" fontId="8" fillId="0" borderId="0" xfId="0" applyFont="1" applyProtection="1">
      <protection locked="0"/>
    </xf>
    <xf numFmtId="0" fontId="0" fillId="0" borderId="0" xfId="0" applyNumberFormat="1"/>
    <xf numFmtId="164" fontId="0" fillId="0" borderId="18" xfId="1" applyNumberFormat="1" applyFont="1" applyBorder="1" applyProtection="1">
      <protection locked="0"/>
    </xf>
    <xf numFmtId="0" fontId="8" fillId="0" borderId="6" xfId="0" applyFont="1" applyBorder="1" applyProtection="1">
      <protection locked="0"/>
    </xf>
    <xf numFmtId="2" fontId="0" fillId="0" borderId="0" xfId="3" applyNumberFormat="1" applyFont="1"/>
    <xf numFmtId="8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164" fontId="8" fillId="0" borderId="7" xfId="1" applyNumberFormat="1" applyFont="1" applyBorder="1" applyProtection="1">
      <protection locked="0"/>
    </xf>
    <xf numFmtId="0" fontId="12" fillId="3" borderId="19" xfId="0" applyFont="1" applyFill="1" applyBorder="1" applyAlignment="1" applyProtection="1">
      <alignment horizontal="left"/>
      <protection locked="0"/>
    </xf>
    <xf numFmtId="0" fontId="9" fillId="3" borderId="20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2" fillId="0" borderId="0" xfId="0" applyFont="1"/>
    <xf numFmtId="0" fontId="16" fillId="4" borderId="19" xfId="0" applyFont="1" applyFill="1" applyBorder="1"/>
    <xf numFmtId="0" fontId="0" fillId="0" borderId="3" xfId="0" applyBorder="1"/>
    <xf numFmtId="0" fontId="2" fillId="0" borderId="22" xfId="0" applyFont="1" applyBorder="1"/>
    <xf numFmtId="0" fontId="17" fillId="5" borderId="19" xfId="0" applyFont="1" applyFill="1" applyBorder="1"/>
    <xf numFmtId="0" fontId="2" fillId="0" borderId="3" xfId="0" applyFont="1" applyBorder="1"/>
    <xf numFmtId="0" fontId="0" fillId="6" borderId="6" xfId="0" applyFill="1" applyBorder="1"/>
    <xf numFmtId="0" fontId="2" fillId="6" borderId="6" xfId="0" applyFont="1" applyFill="1" applyBorder="1"/>
    <xf numFmtId="44" fontId="16" fillId="4" borderId="21" xfId="1" applyFont="1" applyFill="1" applyBorder="1"/>
    <xf numFmtId="44" fontId="15" fillId="8" borderId="23" xfId="1" applyFont="1" applyFill="1" applyBorder="1"/>
    <xf numFmtId="44" fontId="0" fillId="0" borderId="24" xfId="1" applyFont="1" applyBorder="1"/>
    <xf numFmtId="44" fontId="0" fillId="0" borderId="25" xfId="1" applyFont="1" applyBorder="1"/>
    <xf numFmtId="44" fontId="17" fillId="9" borderId="26" xfId="1" applyFont="1" applyFill="1" applyBorder="1"/>
    <xf numFmtId="44" fontId="17" fillId="9" borderId="27" xfId="1" applyFont="1" applyFill="1" applyBorder="1"/>
    <xf numFmtId="164" fontId="2" fillId="0" borderId="18" xfId="1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9" fillId="0" borderId="28" xfId="0" applyFont="1" applyBorder="1" applyAlignment="1" applyProtection="1">
      <alignment horizontal="right"/>
      <protection locked="0"/>
    </xf>
    <xf numFmtId="0" fontId="9" fillId="0" borderId="29" xfId="0" applyFont="1" applyBorder="1" applyAlignment="1" applyProtection="1">
      <alignment horizontal="right"/>
      <protection locked="0"/>
    </xf>
    <xf numFmtId="0" fontId="1" fillId="0" borderId="30" xfId="0" applyFont="1" applyBorder="1" applyAlignment="1" applyProtection="1">
      <alignment horizontal="right"/>
      <protection locked="0"/>
    </xf>
    <xf numFmtId="0" fontId="1" fillId="0" borderId="0" xfId="0" applyFont="1"/>
    <xf numFmtId="0" fontId="0" fillId="0" borderId="0" xfId="0" applyAlignment="1">
      <alignment wrapText="1"/>
    </xf>
    <xf numFmtId="0" fontId="12" fillId="7" borderId="3" xfId="0" applyFont="1" applyFill="1" applyBorder="1"/>
    <xf numFmtId="0" fontId="12" fillId="7" borderId="9" xfId="0" applyFont="1" applyFill="1" applyBorder="1"/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" fillId="10" borderId="17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44" fontId="13" fillId="10" borderId="2" xfId="1" applyFont="1" applyFill="1" applyBorder="1" applyAlignment="1">
      <alignment horizontal="center" vertical="center"/>
    </xf>
    <xf numFmtId="44" fontId="13" fillId="10" borderId="31" xfId="1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2" fontId="0" fillId="0" borderId="0" xfId="0" applyNumberFormat="1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167" fontId="1" fillId="11" borderId="37" xfId="0" applyNumberFormat="1" applyFont="1" applyFill="1" applyBorder="1" applyAlignment="1" applyProtection="1">
      <alignment horizontal="center"/>
      <protection locked="0"/>
    </xf>
    <xf numFmtId="167" fontId="1" fillId="11" borderId="38" xfId="0" applyNumberFormat="1" applyFont="1" applyFill="1" applyBorder="1" applyAlignment="1" applyProtection="1">
      <alignment horizontal="center"/>
      <protection locked="0"/>
    </xf>
    <xf numFmtId="8" fontId="0" fillId="0" borderId="22" xfId="1" applyNumberFormat="1" applyFont="1" applyBorder="1" applyAlignment="1" applyProtection="1">
      <alignment horizontal="center"/>
    </xf>
    <xf numFmtId="44" fontId="0" fillId="0" borderId="31" xfId="1" applyFont="1" applyBorder="1" applyAlignment="1" applyProtection="1">
      <alignment horizontal="center"/>
    </xf>
    <xf numFmtId="0" fontId="18" fillId="11" borderId="41" xfId="0" applyFont="1" applyFill="1" applyBorder="1" applyAlignment="1" applyProtection="1">
      <alignment horizontal="center" vertical="center" wrapText="1"/>
      <protection locked="0"/>
    </xf>
    <xf numFmtId="0" fontId="18" fillId="11" borderId="42" xfId="0" applyFont="1" applyFill="1" applyBorder="1" applyAlignment="1" applyProtection="1">
      <alignment horizontal="center" vertical="center" wrapText="1"/>
      <protection locked="0"/>
    </xf>
    <xf numFmtId="165" fontId="15" fillId="3" borderId="32" xfId="1" applyNumberFormat="1" applyFont="1" applyFill="1" applyBorder="1" applyAlignment="1" applyProtection="1">
      <alignment horizontal="center" vertical="center"/>
    </xf>
    <xf numFmtId="165" fontId="15" fillId="3" borderId="36" xfId="1" applyNumberFormat="1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 wrapText="1"/>
      <protection locked="0"/>
    </xf>
    <xf numFmtId="165" fontId="0" fillId="0" borderId="22" xfId="0" applyNumberFormat="1" applyBorder="1" applyAlignment="1" applyProtection="1">
      <alignment horizontal="center"/>
    </xf>
    <xf numFmtId="165" fontId="0" fillId="0" borderId="31" xfId="0" applyNumberFormat="1" applyBorder="1" applyAlignment="1" applyProtection="1">
      <alignment horizontal="center"/>
    </xf>
    <xf numFmtId="0" fontId="0" fillId="3" borderId="33" xfId="0" applyFill="1" applyBorder="1" applyAlignment="1" applyProtection="1">
      <alignment horizontal="center" vertical="center"/>
    </xf>
    <xf numFmtId="0" fontId="0" fillId="3" borderId="39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7" borderId="19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alcChain" Target="calcChain.xml"/><Relationship Id="rId1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connections" Target="connections.xml"/><Relationship Id="rId9" Type="http://schemas.openxmlformats.org/officeDocument/2006/relationships/styles" Target="styles.xml"/><Relationship Id="rId10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5">
    <queryTableFields count="4">
      <queryTableField id="1" name="Column1" tableColumnId="5"/>
      <queryTableField id="2" name="Column2" tableColumnId="2"/>
      <queryTableField id="3" name="Column3" tableColumnId="3"/>
      <queryTableField id="4" name="Column4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0" displayName="Table_0" ref="A1:D6" tableType="queryTable" totalsRowShown="0">
  <autoFilter ref="A1:D6"/>
  <tableColumns count="4">
    <tableColumn id="5" uniqueName="5" name="Column1" queryTableFieldId="1" dataDxfId="3"/>
    <tableColumn id="2" uniqueName="2" name="Column2" queryTableFieldId="2" dataDxfId="2"/>
    <tableColumn id="3" uniqueName="3" name="Column3" queryTableFieldId="3" dataDxfId="1"/>
    <tableColumn id="4" uniqueName="4" name="Column4" queryTableFieldId="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tabSelected="1" workbookViewId="0">
      <selection activeCell="H12" sqref="H12"/>
    </sheetView>
  </sheetViews>
  <sheetFormatPr baseColWidth="10" defaultColWidth="8.83203125" defaultRowHeight="13" x14ac:dyDescent="0.15"/>
  <cols>
    <col min="2" max="2" width="44.6640625" bestFit="1" customWidth="1"/>
    <col min="3" max="3" width="18.1640625" customWidth="1"/>
    <col min="4" max="4" width="3.33203125" customWidth="1"/>
    <col min="5" max="5" width="22.5" bestFit="1" customWidth="1"/>
    <col min="6" max="6" width="16.5" customWidth="1"/>
  </cols>
  <sheetData>
    <row r="1" spans="2:6" ht="14" thickBot="1" x14ac:dyDescent="0.2"/>
    <row r="2" spans="2:6" ht="14" thickBot="1" x14ac:dyDescent="0.2">
      <c r="B2" s="84" t="s">
        <v>136</v>
      </c>
      <c r="C2" s="85"/>
      <c r="D2" s="85"/>
      <c r="E2" s="85"/>
      <c r="F2" s="86"/>
    </row>
    <row r="3" spans="2:6" ht="14" thickBot="1" x14ac:dyDescent="0.2">
      <c r="B3" s="76"/>
      <c r="C3" s="77"/>
      <c r="D3" s="77"/>
      <c r="E3" s="77"/>
      <c r="F3" s="78"/>
    </row>
    <row r="4" spans="2:6" ht="14" x14ac:dyDescent="0.15">
      <c r="B4" s="74" t="s">
        <v>80</v>
      </c>
      <c r="C4" s="75" t="s">
        <v>99</v>
      </c>
      <c r="E4" s="74" t="s">
        <v>81</v>
      </c>
      <c r="F4" s="75" t="s">
        <v>99</v>
      </c>
    </row>
    <row r="5" spans="2:6" x14ac:dyDescent="0.15">
      <c r="B5" s="59" t="s">
        <v>82</v>
      </c>
      <c r="C5" s="62">
        <f>SUM(C6:C8)</f>
        <v>0</v>
      </c>
      <c r="E5" s="60" t="s">
        <v>82</v>
      </c>
      <c r="F5" s="62">
        <f>SUM(F6:F8)</f>
        <v>0</v>
      </c>
    </row>
    <row r="6" spans="2:6" x14ac:dyDescent="0.15">
      <c r="B6" s="55" t="s">
        <v>83</v>
      </c>
      <c r="C6" s="63"/>
      <c r="E6" s="55" t="s">
        <v>100</v>
      </c>
      <c r="F6" s="63"/>
    </row>
    <row r="7" spans="2:6" x14ac:dyDescent="0.15">
      <c r="B7" s="55" t="s">
        <v>84</v>
      </c>
      <c r="C7" s="63"/>
      <c r="E7" s="55" t="s">
        <v>101</v>
      </c>
      <c r="F7" s="63"/>
    </row>
    <row r="8" spans="2:6" x14ac:dyDescent="0.15">
      <c r="B8" s="55" t="s">
        <v>85</v>
      </c>
      <c r="C8" s="63"/>
      <c r="E8" s="55" t="s">
        <v>102</v>
      </c>
      <c r="F8" s="63"/>
    </row>
    <row r="9" spans="2:6" x14ac:dyDescent="0.15">
      <c r="B9" s="59" t="s">
        <v>86</v>
      </c>
      <c r="C9" s="62">
        <f>SUM(C10:C11)</f>
        <v>0</v>
      </c>
      <c r="E9" s="59" t="s">
        <v>103</v>
      </c>
      <c r="F9" s="62">
        <f>SUM(F10:F12)</f>
        <v>0</v>
      </c>
    </row>
    <row r="10" spans="2:6" x14ac:dyDescent="0.15">
      <c r="B10" s="55" t="s">
        <v>87</v>
      </c>
      <c r="C10" s="63"/>
      <c r="E10" s="55" t="s">
        <v>104</v>
      </c>
      <c r="F10" s="63"/>
    </row>
    <row r="11" spans="2:6" x14ac:dyDescent="0.15">
      <c r="B11" s="55" t="s">
        <v>88</v>
      </c>
      <c r="C11" s="63"/>
      <c r="E11" s="55" t="s">
        <v>105</v>
      </c>
      <c r="F11" s="63"/>
    </row>
    <row r="12" spans="2:6" x14ac:dyDescent="0.15">
      <c r="B12" s="59" t="s">
        <v>89</v>
      </c>
      <c r="C12" s="62">
        <f>SUM(C13:C14)</f>
        <v>0</v>
      </c>
      <c r="E12" s="55" t="s">
        <v>106</v>
      </c>
      <c r="F12" s="63"/>
    </row>
    <row r="13" spans="2:6" x14ac:dyDescent="0.15">
      <c r="B13" s="55" t="s">
        <v>90</v>
      </c>
      <c r="C13" s="63"/>
      <c r="E13" s="60" t="s">
        <v>121</v>
      </c>
      <c r="F13" s="62">
        <f>SUM(F14:F17)</f>
        <v>0</v>
      </c>
    </row>
    <row r="14" spans="2:6" x14ac:dyDescent="0.15">
      <c r="B14" s="55" t="s">
        <v>91</v>
      </c>
      <c r="C14" s="63"/>
      <c r="E14" s="55" t="s">
        <v>107</v>
      </c>
      <c r="F14" s="63"/>
    </row>
    <row r="15" spans="2:6" x14ac:dyDescent="0.15">
      <c r="B15" s="59" t="s">
        <v>92</v>
      </c>
      <c r="C15" s="62">
        <f>SUM(C16:C21)</f>
        <v>0</v>
      </c>
      <c r="E15" s="55" t="s">
        <v>108</v>
      </c>
      <c r="F15" s="63"/>
    </row>
    <row r="16" spans="2:6" x14ac:dyDescent="0.15">
      <c r="B16" s="55" t="s">
        <v>93</v>
      </c>
      <c r="C16" s="63"/>
      <c r="E16" s="55" t="s">
        <v>109</v>
      </c>
      <c r="F16" s="63"/>
    </row>
    <row r="17" spans="2:6" x14ac:dyDescent="0.15">
      <c r="B17" s="55" t="s">
        <v>94</v>
      </c>
      <c r="C17" s="63"/>
      <c r="E17" s="55" t="s">
        <v>46</v>
      </c>
      <c r="F17" s="63"/>
    </row>
    <row r="18" spans="2:6" x14ac:dyDescent="0.15">
      <c r="B18" s="55" t="s">
        <v>95</v>
      </c>
      <c r="C18" s="63"/>
      <c r="E18" s="59" t="s">
        <v>110</v>
      </c>
      <c r="F18" s="62">
        <f>SUM(F19:F20)</f>
        <v>0</v>
      </c>
    </row>
    <row r="19" spans="2:6" x14ac:dyDescent="0.15">
      <c r="B19" s="55" t="s">
        <v>96</v>
      </c>
      <c r="C19" s="63"/>
      <c r="E19" s="55" t="s">
        <v>111</v>
      </c>
      <c r="F19" s="63"/>
    </row>
    <row r="20" spans="2:6" ht="12" customHeight="1" x14ac:dyDescent="0.15">
      <c r="B20" s="55" t="s">
        <v>97</v>
      </c>
      <c r="C20" s="63"/>
      <c r="E20" s="55" t="s">
        <v>112</v>
      </c>
      <c r="F20" s="63"/>
    </row>
    <row r="21" spans="2:6" ht="14" thickBot="1" x14ac:dyDescent="0.2">
      <c r="B21" s="56" t="s">
        <v>46</v>
      </c>
      <c r="C21" s="64"/>
      <c r="E21" s="59" t="s">
        <v>113</v>
      </c>
      <c r="F21" s="62">
        <f>SUM(F22:F23)</f>
        <v>0</v>
      </c>
    </row>
    <row r="22" spans="2:6" ht="14" thickBot="1" x14ac:dyDescent="0.2">
      <c r="B22" s="57" t="s">
        <v>98</v>
      </c>
      <c r="C22" s="65">
        <f>C5+C9+C12+C15</f>
        <v>0</v>
      </c>
      <c r="E22" s="55" t="s">
        <v>114</v>
      </c>
      <c r="F22" s="63"/>
    </row>
    <row r="23" spans="2:6" x14ac:dyDescent="0.15">
      <c r="E23" s="55" t="s">
        <v>115</v>
      </c>
      <c r="F23" s="63"/>
    </row>
    <row r="24" spans="2:6" x14ac:dyDescent="0.15">
      <c r="E24" s="59" t="s">
        <v>92</v>
      </c>
      <c r="F24" s="62">
        <f>SUM(F25:F28)</f>
        <v>0</v>
      </c>
    </row>
    <row r="25" spans="2:6" x14ac:dyDescent="0.15">
      <c r="E25" s="55" t="s">
        <v>116</v>
      </c>
      <c r="F25" s="63"/>
    </row>
    <row r="26" spans="2:6" ht="14" thickBot="1" x14ac:dyDescent="0.2">
      <c r="E26" s="55" t="s">
        <v>117</v>
      </c>
      <c r="F26" s="63"/>
    </row>
    <row r="27" spans="2:6" ht="19" thickBot="1" x14ac:dyDescent="0.25">
      <c r="B27" s="54" t="s">
        <v>120</v>
      </c>
      <c r="C27" s="61">
        <f>C22+F29</f>
        <v>0</v>
      </c>
      <c r="E27" s="55" t="s">
        <v>118</v>
      </c>
      <c r="F27" s="63"/>
    </row>
    <row r="28" spans="2:6" ht="14" thickBot="1" x14ac:dyDescent="0.2">
      <c r="E28" s="58" t="s">
        <v>46</v>
      </c>
      <c r="F28" s="63"/>
    </row>
    <row r="29" spans="2:6" ht="14" thickBot="1" x14ac:dyDescent="0.2">
      <c r="B29" s="80" t="s">
        <v>122</v>
      </c>
      <c r="C29" s="82">
        <f>'Cash Flow Projection'!B16</f>
        <v>47450</v>
      </c>
      <c r="E29" s="57" t="s">
        <v>119</v>
      </c>
      <c r="F29" s="66">
        <f>F5+F9+F13+F18+F21+F24</f>
        <v>0</v>
      </c>
    </row>
    <row r="30" spans="2:6" ht="26.25" customHeight="1" thickBot="1" x14ac:dyDescent="0.2">
      <c r="B30" s="81"/>
      <c r="C30" s="83"/>
    </row>
  </sheetData>
  <mergeCells count="3">
    <mergeCell ref="B29:B30"/>
    <mergeCell ref="C29:C30"/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O52"/>
  <sheetViews>
    <sheetView topLeftCell="A4" workbookViewId="0">
      <selection activeCell="G7" sqref="G7"/>
    </sheetView>
  </sheetViews>
  <sheetFormatPr baseColWidth="10" defaultColWidth="11.5" defaultRowHeight="13" x14ac:dyDescent="0.15"/>
  <cols>
    <col min="1" max="1" width="27.1640625" style="2" customWidth="1"/>
    <col min="2" max="2" width="14.33203125" style="2" customWidth="1"/>
    <col min="3" max="3" width="14.5" style="2" customWidth="1"/>
    <col min="4" max="4" width="12.6640625" style="2" customWidth="1"/>
    <col min="5" max="5" width="14.83203125" style="2" customWidth="1"/>
    <col min="6" max="15" width="12.6640625" style="2" customWidth="1"/>
    <col min="16" max="16384" width="11.5" style="2"/>
  </cols>
  <sheetData>
    <row r="1" spans="1:15" ht="14" thickBot="1" x14ac:dyDescent="0.2"/>
    <row r="2" spans="1:15" ht="15" thickBot="1" x14ac:dyDescent="0.2">
      <c r="A2" s="49" t="s">
        <v>76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2"/>
    </row>
    <row r="3" spans="1:15" ht="14" thickBot="1" x14ac:dyDescent="0.2"/>
    <row r="4" spans="1:15" ht="13.5" customHeight="1" thickBot="1" x14ac:dyDescent="0.2">
      <c r="A4" s="71" t="s">
        <v>133</v>
      </c>
      <c r="B4" s="106">
        <v>4.75</v>
      </c>
      <c r="C4" s="107"/>
      <c r="D4" s="68"/>
      <c r="E4" s="39"/>
      <c r="H4" s="97" t="s">
        <v>74</v>
      </c>
      <c r="I4" s="98"/>
      <c r="K4" s="97" t="s">
        <v>77</v>
      </c>
      <c r="L4" s="98"/>
    </row>
    <row r="5" spans="1:15" x14ac:dyDescent="0.15">
      <c r="A5" s="69" t="s">
        <v>49</v>
      </c>
      <c r="B5" s="105">
        <v>60</v>
      </c>
      <c r="C5" s="105"/>
      <c r="D5" s="93" t="s">
        <v>123</v>
      </c>
      <c r="E5" s="108" t="s">
        <v>73</v>
      </c>
      <c r="F5" s="109"/>
      <c r="H5" s="99"/>
      <c r="I5" s="100"/>
      <c r="K5" s="99"/>
      <c r="L5" s="100"/>
    </row>
    <row r="6" spans="1:15" ht="14.25" customHeight="1" thickBot="1" x14ac:dyDescent="0.2">
      <c r="A6" s="69" t="s">
        <v>56</v>
      </c>
      <c r="B6" s="103" t="s">
        <v>55</v>
      </c>
      <c r="C6" s="104"/>
      <c r="D6" s="94"/>
      <c r="E6" s="87">
        <f>B4+(VLOOKUP(B6,Vlookup!A2:B5,2,FALSE))</f>
        <v>11.75</v>
      </c>
      <c r="F6" s="88"/>
      <c r="G6" s="41"/>
      <c r="H6" s="91">
        <f>(C37*B5)</f>
        <v>66354.962657593336</v>
      </c>
      <c r="I6" s="92"/>
      <c r="K6" s="101">
        <f>B7-50-(B7*((B5/12)/100))</f>
        <v>47450</v>
      </c>
      <c r="L6" s="102"/>
    </row>
    <row r="7" spans="1:15" ht="14" thickBot="1" x14ac:dyDescent="0.2">
      <c r="A7" s="70" t="s">
        <v>69</v>
      </c>
      <c r="B7" s="95">
        <v>50000</v>
      </c>
      <c r="C7" s="96"/>
      <c r="D7" s="89" t="s">
        <v>135</v>
      </c>
      <c r="E7" s="90"/>
    </row>
    <row r="8" spans="1:15" ht="15" customHeight="1" x14ac:dyDescent="0.2">
      <c r="A8" s="1"/>
      <c r="E8" s="46"/>
      <c r="G8" s="47"/>
      <c r="H8" s="47"/>
      <c r="I8" s="46"/>
    </row>
    <row r="9" spans="1:15" ht="14" thickBot="1" x14ac:dyDescent="0.2">
      <c r="A9" s="3" t="s">
        <v>0</v>
      </c>
    </row>
    <row r="10" spans="1:15" ht="20" customHeight="1" x14ac:dyDescent="0.15">
      <c r="A10" s="35" t="s">
        <v>42</v>
      </c>
      <c r="B10" s="4" t="s">
        <v>21</v>
      </c>
      <c r="C10" s="4" t="s">
        <v>30</v>
      </c>
      <c r="D10" s="4" t="s">
        <v>31</v>
      </c>
      <c r="E10" s="4" t="s">
        <v>32</v>
      </c>
      <c r="F10" s="5" t="s">
        <v>33</v>
      </c>
      <c r="G10" s="4" t="s">
        <v>34</v>
      </c>
      <c r="H10" s="4" t="s">
        <v>35</v>
      </c>
      <c r="I10" s="4" t="s">
        <v>36</v>
      </c>
      <c r="J10" s="5" t="s">
        <v>37</v>
      </c>
      <c r="K10" s="5" t="s">
        <v>38</v>
      </c>
      <c r="L10" s="4" t="s">
        <v>39</v>
      </c>
      <c r="M10" s="4" t="s">
        <v>40</v>
      </c>
      <c r="N10" s="4" t="s">
        <v>41</v>
      </c>
      <c r="O10" s="6" t="s">
        <v>1</v>
      </c>
    </row>
    <row r="11" spans="1:15" ht="20" customHeight="1" x14ac:dyDescent="0.15">
      <c r="A11" s="7"/>
      <c r="B11" s="8" t="s">
        <v>22</v>
      </c>
      <c r="C11" s="8" t="s">
        <v>20</v>
      </c>
      <c r="D11" s="8" t="s">
        <v>20</v>
      </c>
      <c r="E11" s="8" t="s">
        <v>20</v>
      </c>
      <c r="F11" s="9" t="s">
        <v>20</v>
      </c>
      <c r="G11" s="8" t="s">
        <v>20</v>
      </c>
      <c r="H11" s="8" t="s">
        <v>20</v>
      </c>
      <c r="I11" s="8" t="s">
        <v>20</v>
      </c>
      <c r="J11" s="9" t="s">
        <v>20</v>
      </c>
      <c r="K11" s="9" t="s">
        <v>20</v>
      </c>
      <c r="L11" s="8" t="s">
        <v>20</v>
      </c>
      <c r="M11" s="8" t="s">
        <v>20</v>
      </c>
      <c r="N11" s="8" t="s">
        <v>20</v>
      </c>
      <c r="O11" s="10" t="s">
        <v>20</v>
      </c>
    </row>
    <row r="12" spans="1:15" ht="20" customHeight="1" x14ac:dyDescent="0.15">
      <c r="A12" s="11" t="s">
        <v>17</v>
      </c>
      <c r="B12" s="12"/>
      <c r="C12" s="31">
        <f t="shared" ref="C12:N12" si="0">B43</f>
        <v>47450</v>
      </c>
      <c r="D12" s="31">
        <f t="shared" si="0"/>
        <v>46344.083955706781</v>
      </c>
      <c r="E12" s="31">
        <f>D43</f>
        <v>45238.167911413562</v>
      </c>
      <c r="F12" s="31">
        <f t="shared" si="0"/>
        <v>44132.251867120343</v>
      </c>
      <c r="G12" s="31">
        <f t="shared" si="0"/>
        <v>43026.335822827125</v>
      </c>
      <c r="H12" s="31">
        <f t="shared" si="0"/>
        <v>41920.419778533906</v>
      </c>
      <c r="I12" s="31">
        <f t="shared" si="0"/>
        <v>40814.503734240687</v>
      </c>
      <c r="J12" s="31">
        <f t="shared" si="0"/>
        <v>39708.587689947468</v>
      </c>
      <c r="K12" s="31">
        <f t="shared" si="0"/>
        <v>38602.671645654249</v>
      </c>
      <c r="L12" s="31">
        <f t="shared" si="0"/>
        <v>37496.75560136103</v>
      </c>
      <c r="M12" s="31">
        <f t="shared" si="0"/>
        <v>36390.839557067811</v>
      </c>
      <c r="N12" s="31">
        <f t="shared" si="0"/>
        <v>35284.923512774592</v>
      </c>
      <c r="O12" s="13"/>
    </row>
    <row r="13" spans="1:15" ht="20" customHeight="1" x14ac:dyDescent="0.15">
      <c r="A13" s="14" t="s">
        <v>2</v>
      </c>
      <c r="B13" s="15"/>
      <c r="C13" s="15"/>
      <c r="D13" s="15"/>
      <c r="E13" s="15"/>
      <c r="F13" s="16"/>
      <c r="G13" s="15"/>
      <c r="H13" s="15"/>
      <c r="I13" s="15"/>
      <c r="J13" s="16"/>
      <c r="K13" s="16"/>
      <c r="L13" s="15"/>
      <c r="M13" s="15"/>
      <c r="N13" s="15"/>
      <c r="O13" s="15"/>
    </row>
    <row r="14" spans="1:15" ht="20" customHeight="1" x14ac:dyDescent="0.15">
      <c r="A14" s="11" t="s">
        <v>3</v>
      </c>
      <c r="B14" s="12"/>
      <c r="C14" s="12"/>
      <c r="D14" s="12"/>
      <c r="E14" s="12"/>
      <c r="F14" s="17"/>
      <c r="G14" s="12"/>
      <c r="H14" s="12"/>
      <c r="I14" s="12"/>
      <c r="J14" s="17"/>
      <c r="K14" s="17"/>
      <c r="L14" s="12"/>
      <c r="M14" s="12"/>
      <c r="N14" s="12"/>
      <c r="O14" s="13">
        <f>SUM(C14:N14)</f>
        <v>0</v>
      </c>
    </row>
    <row r="15" spans="1:15" ht="20" customHeight="1" x14ac:dyDescent="0.15">
      <c r="A15" s="11" t="s">
        <v>28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>
        <f>SUM(C15:N15)</f>
        <v>0</v>
      </c>
    </row>
    <row r="16" spans="1:15" ht="20" customHeight="1" x14ac:dyDescent="0.15">
      <c r="A16" s="44" t="s">
        <v>71</v>
      </c>
      <c r="B16" s="12">
        <f>K6</f>
        <v>47450</v>
      </c>
      <c r="C16" s="12"/>
      <c r="D16" s="12"/>
      <c r="E16" s="12"/>
      <c r="F16" s="17"/>
      <c r="G16" s="12"/>
      <c r="H16" s="12"/>
      <c r="I16" s="12"/>
      <c r="J16" s="17"/>
      <c r="K16" s="17"/>
      <c r="L16" s="12"/>
      <c r="M16" s="12"/>
      <c r="N16" s="12"/>
      <c r="O16" s="13">
        <f>SUM(C16:N16)</f>
        <v>0</v>
      </c>
    </row>
    <row r="17" spans="1:15" ht="20" customHeight="1" x14ac:dyDescent="0.15">
      <c r="A17" s="11" t="s">
        <v>70</v>
      </c>
      <c r="B17" s="43"/>
      <c r="C17" s="67" t="s">
        <v>75</v>
      </c>
      <c r="D17" s="67" t="s">
        <v>75</v>
      </c>
      <c r="E17" s="67" t="s">
        <v>75</v>
      </c>
      <c r="F17" s="67" t="s">
        <v>75</v>
      </c>
      <c r="G17" s="67" t="s">
        <v>75</v>
      </c>
      <c r="H17" s="67" t="s">
        <v>75</v>
      </c>
      <c r="I17" s="67" t="s">
        <v>75</v>
      </c>
      <c r="J17" s="67" t="s">
        <v>75</v>
      </c>
      <c r="K17" s="67" t="s">
        <v>75</v>
      </c>
      <c r="L17" s="67" t="s">
        <v>75</v>
      </c>
      <c r="M17" s="67" t="s">
        <v>75</v>
      </c>
      <c r="N17" s="67" t="s">
        <v>75</v>
      </c>
      <c r="O17" s="13"/>
    </row>
    <row r="18" spans="1:15" ht="20" customHeight="1" thickBot="1" x14ac:dyDescent="0.2">
      <c r="A18" s="18" t="s">
        <v>23</v>
      </c>
      <c r="B18" s="20">
        <f>SUM(B14:B16)</f>
        <v>47450</v>
      </c>
      <c r="C18" s="20">
        <f>SUM(C14:C17)</f>
        <v>0</v>
      </c>
      <c r="D18" s="20">
        <f t="shared" ref="D18:N18" si="1">SUM(D14:D17)</f>
        <v>0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0">
        <f t="shared" si="1"/>
        <v>0</v>
      </c>
      <c r="M18" s="20">
        <f t="shared" si="1"/>
        <v>0</v>
      </c>
      <c r="N18" s="20">
        <f t="shared" si="1"/>
        <v>0</v>
      </c>
      <c r="O18" s="13">
        <f>SUM(C18:N18)</f>
        <v>0</v>
      </c>
    </row>
    <row r="19" spans="1:15" ht="20" customHeight="1" x14ac:dyDescent="0.15">
      <c r="A19" s="21" t="s">
        <v>4</v>
      </c>
      <c r="B19" s="29">
        <f t="shared" ref="B19:N19" si="2">B12+B18</f>
        <v>47450</v>
      </c>
      <c r="C19" s="29">
        <f t="shared" si="2"/>
        <v>47450</v>
      </c>
      <c r="D19" s="29">
        <f t="shared" si="2"/>
        <v>46344.083955706781</v>
      </c>
      <c r="E19" s="29">
        <f t="shared" si="2"/>
        <v>45238.167911413562</v>
      </c>
      <c r="F19" s="30">
        <f t="shared" si="2"/>
        <v>44132.251867120343</v>
      </c>
      <c r="G19" s="29">
        <f t="shared" si="2"/>
        <v>43026.335822827125</v>
      </c>
      <c r="H19" s="29">
        <f t="shared" si="2"/>
        <v>41920.419778533906</v>
      </c>
      <c r="I19" s="29">
        <f t="shared" si="2"/>
        <v>40814.503734240687</v>
      </c>
      <c r="J19" s="30">
        <f t="shared" si="2"/>
        <v>39708.587689947468</v>
      </c>
      <c r="K19" s="30">
        <f t="shared" si="2"/>
        <v>38602.671645654249</v>
      </c>
      <c r="L19" s="29">
        <f t="shared" si="2"/>
        <v>37496.75560136103</v>
      </c>
      <c r="M19" s="29">
        <f t="shared" si="2"/>
        <v>36390.839557067811</v>
      </c>
      <c r="N19" s="29">
        <f t="shared" si="2"/>
        <v>35284.923512774592</v>
      </c>
      <c r="O19" s="13"/>
    </row>
    <row r="20" spans="1:15" ht="20" customHeight="1" x14ac:dyDescent="0.15">
      <c r="A20" s="22"/>
      <c r="B20" s="23"/>
      <c r="C20" s="23"/>
      <c r="D20" s="23"/>
      <c r="E20" s="23"/>
      <c r="F20" s="24"/>
      <c r="G20" s="23"/>
      <c r="H20" s="23"/>
      <c r="I20" s="23"/>
      <c r="J20" s="24"/>
      <c r="K20" s="24"/>
      <c r="L20" s="23"/>
      <c r="M20" s="23"/>
      <c r="N20" s="23"/>
      <c r="O20" s="23"/>
    </row>
    <row r="21" spans="1:15" ht="20" customHeight="1" x14ac:dyDescent="0.15">
      <c r="A21" s="25" t="s">
        <v>5</v>
      </c>
      <c r="B21" s="15"/>
      <c r="C21" s="15"/>
      <c r="D21" s="15"/>
      <c r="E21" s="15"/>
      <c r="F21" s="16"/>
      <c r="G21" s="15"/>
      <c r="H21" s="15"/>
      <c r="I21" s="15"/>
      <c r="J21" s="16"/>
      <c r="K21" s="16"/>
      <c r="L21" s="15"/>
      <c r="M21" s="15"/>
      <c r="N21" s="15"/>
      <c r="O21" s="15"/>
    </row>
    <row r="22" spans="1:15" ht="20" customHeight="1" x14ac:dyDescent="0.15">
      <c r="A22" s="11" t="s">
        <v>29</v>
      </c>
      <c r="B22" s="12"/>
      <c r="C22" s="12"/>
      <c r="D22" s="12"/>
      <c r="E22" s="12"/>
      <c r="F22" s="17"/>
      <c r="G22" s="12"/>
      <c r="H22" s="12"/>
      <c r="I22" s="12"/>
      <c r="J22" s="17"/>
      <c r="K22" s="17"/>
      <c r="L22" s="12"/>
      <c r="M22" s="12"/>
      <c r="N22" s="12"/>
      <c r="O22" s="13">
        <f t="shared" ref="O22:O41" si="3">SUM(C22:N22)</f>
        <v>0</v>
      </c>
    </row>
    <row r="23" spans="1:15" ht="20" customHeight="1" x14ac:dyDescent="0.15">
      <c r="A23" s="11" t="s">
        <v>6</v>
      </c>
      <c r="B23" s="12"/>
      <c r="C23" s="12"/>
      <c r="D23" s="12"/>
      <c r="E23" s="12"/>
      <c r="F23" s="17"/>
      <c r="G23" s="12"/>
      <c r="H23" s="12"/>
      <c r="I23" s="12"/>
      <c r="J23" s="17"/>
      <c r="K23" s="17"/>
      <c r="L23" s="12"/>
      <c r="M23" s="12"/>
      <c r="N23" s="12"/>
      <c r="O23" s="13">
        <f t="shared" si="3"/>
        <v>0</v>
      </c>
    </row>
    <row r="24" spans="1:15" ht="20" customHeight="1" x14ac:dyDescent="0.15">
      <c r="A24" s="44" t="s">
        <v>78</v>
      </c>
      <c r="B24" s="12"/>
      <c r="C24" s="12"/>
      <c r="D24" s="12"/>
      <c r="E24" s="12"/>
      <c r="F24" s="17"/>
      <c r="G24" s="12"/>
      <c r="H24" s="12"/>
      <c r="I24" s="12"/>
      <c r="J24" s="17"/>
      <c r="K24" s="17"/>
      <c r="L24" s="12"/>
      <c r="M24" s="12"/>
      <c r="N24" s="12"/>
      <c r="O24" s="13">
        <f t="shared" si="3"/>
        <v>0</v>
      </c>
    </row>
    <row r="25" spans="1:15" ht="20" customHeight="1" x14ac:dyDescent="0.15">
      <c r="A25" s="11" t="s">
        <v>7</v>
      </c>
      <c r="B25" s="12"/>
      <c r="C25" s="12"/>
      <c r="D25" s="12"/>
      <c r="E25" s="12"/>
      <c r="F25" s="17"/>
      <c r="G25" s="12"/>
      <c r="H25" s="12"/>
      <c r="I25" s="12"/>
      <c r="J25" s="17"/>
      <c r="K25" s="17"/>
      <c r="L25" s="12"/>
      <c r="M25" s="12"/>
      <c r="N25" s="12"/>
      <c r="O25" s="13">
        <f t="shared" si="3"/>
        <v>0</v>
      </c>
    </row>
    <row r="26" spans="1:15" ht="20" customHeight="1" x14ac:dyDescent="0.15">
      <c r="A26" s="11" t="s">
        <v>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>
        <f t="shared" si="3"/>
        <v>0</v>
      </c>
    </row>
    <row r="27" spans="1:15" ht="20" customHeight="1" x14ac:dyDescent="0.15">
      <c r="A27" s="11" t="s">
        <v>26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>
        <f t="shared" si="3"/>
        <v>0</v>
      </c>
    </row>
    <row r="28" spans="1:15" ht="20" customHeight="1" x14ac:dyDescent="0.15">
      <c r="A28" s="11" t="s">
        <v>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>
        <f t="shared" si="3"/>
        <v>0</v>
      </c>
    </row>
    <row r="29" spans="1:15" ht="20" customHeight="1" x14ac:dyDescent="0.15">
      <c r="A29" s="11" t="s">
        <v>24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>
        <f t="shared" si="3"/>
        <v>0</v>
      </c>
    </row>
    <row r="30" spans="1:15" ht="20" customHeight="1" x14ac:dyDescent="0.15">
      <c r="A30" s="11" t="s">
        <v>19</v>
      </c>
      <c r="B30" s="12"/>
      <c r="C30" s="12"/>
      <c r="D30" s="12"/>
      <c r="E30" s="12"/>
      <c r="F30" s="17"/>
      <c r="G30" s="17"/>
      <c r="H30" s="17"/>
      <c r="I30" s="17"/>
      <c r="J30" s="17"/>
      <c r="K30" s="17"/>
      <c r="L30" s="12"/>
      <c r="M30" s="12"/>
      <c r="N30" s="12"/>
      <c r="O30" s="13">
        <f t="shared" si="3"/>
        <v>0</v>
      </c>
    </row>
    <row r="31" spans="1:15" ht="20" customHeight="1" x14ac:dyDescent="0.15">
      <c r="A31" s="11" t="s">
        <v>10</v>
      </c>
      <c r="B31" s="12"/>
      <c r="C31" s="12"/>
      <c r="D31" s="12"/>
      <c r="E31" s="12"/>
      <c r="F31" s="17"/>
      <c r="G31" s="12"/>
      <c r="H31" s="12"/>
      <c r="I31" s="12"/>
      <c r="J31" s="17"/>
      <c r="K31" s="17"/>
      <c r="L31" s="12"/>
      <c r="M31" s="12"/>
      <c r="N31" s="12"/>
      <c r="O31" s="13">
        <f t="shared" si="3"/>
        <v>0</v>
      </c>
    </row>
    <row r="32" spans="1:15" ht="20" customHeight="1" x14ac:dyDescent="0.15">
      <c r="A32" s="11" t="s">
        <v>11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>
        <f t="shared" si="3"/>
        <v>0</v>
      </c>
    </row>
    <row r="33" spans="1:15" ht="20" customHeight="1" x14ac:dyDescent="0.15">
      <c r="A33" s="11" t="s">
        <v>12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>
        <f t="shared" si="3"/>
        <v>0</v>
      </c>
    </row>
    <row r="34" spans="1:15" ht="20" customHeight="1" x14ac:dyDescent="0.15">
      <c r="A34" s="11" t="s">
        <v>13</v>
      </c>
      <c r="B34" s="12"/>
      <c r="C34" s="12"/>
      <c r="D34" s="12"/>
      <c r="E34" s="12"/>
      <c r="F34" s="12"/>
      <c r="G34" s="12"/>
      <c r="H34" s="48" t="s">
        <v>75</v>
      </c>
      <c r="I34" s="12"/>
      <c r="J34" s="12"/>
      <c r="K34" s="12"/>
      <c r="L34" s="12"/>
      <c r="M34" s="12"/>
      <c r="N34" s="12"/>
      <c r="O34" s="13">
        <f t="shared" si="3"/>
        <v>0</v>
      </c>
    </row>
    <row r="35" spans="1:15" ht="20" customHeight="1" x14ac:dyDescent="0.15">
      <c r="A35" s="11" t="s">
        <v>27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>
        <f t="shared" si="3"/>
        <v>0</v>
      </c>
    </row>
    <row r="36" spans="1:15" ht="20" customHeight="1" x14ac:dyDescent="0.15">
      <c r="A36" s="11" t="s">
        <v>25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>
        <f t="shared" si="3"/>
        <v>0</v>
      </c>
    </row>
    <row r="37" spans="1:15" ht="20" customHeight="1" x14ac:dyDescent="0.15">
      <c r="A37" s="37" t="s">
        <v>45</v>
      </c>
      <c r="B37" s="12">
        <v>0</v>
      </c>
      <c r="C37" s="31">
        <f>PMT((E6/100)/12,B5,-B7)</f>
        <v>1105.9160442932223</v>
      </c>
      <c r="D37" s="12">
        <f>C37</f>
        <v>1105.9160442932223</v>
      </c>
      <c r="E37" s="12">
        <f>D37</f>
        <v>1105.9160442932223</v>
      </c>
      <c r="F37" s="12">
        <f t="shared" ref="F37:N37" si="4">E37</f>
        <v>1105.9160442932223</v>
      </c>
      <c r="G37" s="12">
        <f t="shared" si="4"/>
        <v>1105.9160442932223</v>
      </c>
      <c r="H37" s="12">
        <f t="shared" si="4"/>
        <v>1105.9160442932223</v>
      </c>
      <c r="I37" s="12">
        <f t="shared" si="4"/>
        <v>1105.9160442932223</v>
      </c>
      <c r="J37" s="12">
        <f t="shared" si="4"/>
        <v>1105.9160442932223</v>
      </c>
      <c r="K37" s="12">
        <f t="shared" si="4"/>
        <v>1105.9160442932223</v>
      </c>
      <c r="L37" s="12">
        <f t="shared" si="4"/>
        <v>1105.9160442932223</v>
      </c>
      <c r="M37" s="12">
        <f t="shared" si="4"/>
        <v>1105.9160442932223</v>
      </c>
      <c r="N37" s="12">
        <f t="shared" si="4"/>
        <v>1105.9160442932223</v>
      </c>
      <c r="O37" s="13">
        <f t="shared" si="3"/>
        <v>13270.992531518668</v>
      </c>
    </row>
    <row r="38" spans="1:15" ht="20" customHeight="1" x14ac:dyDescent="0.15">
      <c r="A38" s="37" t="s">
        <v>44</v>
      </c>
      <c r="B38" s="12"/>
      <c r="C38" s="12"/>
      <c r="D38" s="12"/>
      <c r="E38" s="12"/>
      <c r="F38" s="17"/>
      <c r="G38" s="12"/>
      <c r="H38" s="12"/>
      <c r="I38" s="12"/>
      <c r="J38" s="17"/>
      <c r="K38" s="17"/>
      <c r="L38" s="12"/>
      <c r="M38" s="12"/>
      <c r="N38" s="12"/>
      <c r="O38" s="13">
        <f t="shared" si="3"/>
        <v>0</v>
      </c>
    </row>
    <row r="39" spans="1:15" ht="20" customHeight="1" x14ac:dyDescent="0.15">
      <c r="A39" s="11" t="s">
        <v>14</v>
      </c>
      <c r="B39" s="12"/>
      <c r="C39" s="12"/>
      <c r="D39" s="12"/>
      <c r="E39" s="12"/>
      <c r="F39" s="17"/>
      <c r="G39" s="12"/>
      <c r="H39" s="12"/>
      <c r="I39" s="12"/>
      <c r="J39" s="17"/>
      <c r="K39" s="17"/>
      <c r="L39" s="12"/>
      <c r="M39" s="12"/>
      <c r="N39" s="12"/>
      <c r="O39" s="13">
        <f t="shared" si="3"/>
        <v>0</v>
      </c>
    </row>
    <row r="40" spans="1:15" ht="20" customHeight="1" thickBot="1" x14ac:dyDescent="0.2">
      <c r="A40" s="36" t="s">
        <v>43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3">
        <f t="shared" si="3"/>
        <v>0</v>
      </c>
    </row>
    <row r="41" spans="1:15" ht="20" customHeight="1" x14ac:dyDescent="0.15">
      <c r="A41" s="21" t="s">
        <v>15</v>
      </c>
      <c r="B41" s="33">
        <f t="shared" ref="B41:N41" si="5">SUM(B22:B40)</f>
        <v>0</v>
      </c>
      <c r="C41" s="30">
        <f t="shared" si="5"/>
        <v>1105.9160442932223</v>
      </c>
      <c r="D41" s="29">
        <f t="shared" si="5"/>
        <v>1105.9160442932223</v>
      </c>
      <c r="E41" s="33">
        <f t="shared" si="5"/>
        <v>1105.9160442932223</v>
      </c>
      <c r="F41" s="32">
        <f t="shared" si="5"/>
        <v>1105.9160442932223</v>
      </c>
      <c r="G41" s="32">
        <f t="shared" si="5"/>
        <v>1105.9160442932223</v>
      </c>
      <c r="H41" s="32">
        <f t="shared" si="5"/>
        <v>1105.9160442932223</v>
      </c>
      <c r="I41" s="32">
        <f t="shared" si="5"/>
        <v>1105.9160442932223</v>
      </c>
      <c r="J41" s="30">
        <f t="shared" si="5"/>
        <v>1105.9160442932223</v>
      </c>
      <c r="K41" s="30">
        <f t="shared" si="5"/>
        <v>1105.9160442932223</v>
      </c>
      <c r="L41" s="29">
        <f t="shared" si="5"/>
        <v>1105.9160442932223</v>
      </c>
      <c r="M41" s="29">
        <f t="shared" si="5"/>
        <v>1105.9160442932223</v>
      </c>
      <c r="N41" s="29">
        <f t="shared" si="5"/>
        <v>1105.9160442932223</v>
      </c>
      <c r="O41" s="13">
        <f t="shared" si="3"/>
        <v>13270.992531518668</v>
      </c>
    </row>
    <row r="42" spans="1:15" ht="20" customHeight="1" x14ac:dyDescent="0.15">
      <c r="A42" s="22"/>
      <c r="B42" s="23"/>
      <c r="C42" s="24"/>
      <c r="D42" s="23"/>
      <c r="E42" s="23"/>
      <c r="F42" s="24"/>
      <c r="G42" s="24"/>
      <c r="H42" s="24"/>
      <c r="I42" s="24"/>
      <c r="J42" s="24"/>
      <c r="K42" s="24"/>
      <c r="L42" s="23"/>
      <c r="M42" s="23"/>
      <c r="N42" s="23"/>
      <c r="O42" s="23"/>
    </row>
    <row r="43" spans="1:15" ht="20" customHeight="1" thickBot="1" x14ac:dyDescent="0.2">
      <c r="A43" s="26" t="s">
        <v>16</v>
      </c>
      <c r="B43" s="28">
        <f t="shared" ref="B43:N43" si="6">+B19-B41</f>
        <v>47450</v>
      </c>
      <c r="C43" s="34">
        <f t="shared" si="6"/>
        <v>46344.083955706781</v>
      </c>
      <c r="D43" s="28">
        <f t="shared" si="6"/>
        <v>45238.167911413562</v>
      </c>
      <c r="E43" s="28">
        <f t="shared" si="6"/>
        <v>44132.251867120343</v>
      </c>
      <c r="F43" s="34">
        <f t="shared" si="6"/>
        <v>43026.335822827125</v>
      </c>
      <c r="G43" s="34">
        <f t="shared" si="6"/>
        <v>41920.419778533906</v>
      </c>
      <c r="H43" s="34">
        <f t="shared" si="6"/>
        <v>40814.503734240687</v>
      </c>
      <c r="I43" s="34">
        <f t="shared" si="6"/>
        <v>39708.587689947468</v>
      </c>
      <c r="J43" s="34">
        <f t="shared" si="6"/>
        <v>38602.671645654249</v>
      </c>
      <c r="K43" s="34">
        <f t="shared" si="6"/>
        <v>37496.75560136103</v>
      </c>
      <c r="L43" s="28">
        <f t="shared" si="6"/>
        <v>36390.839557067811</v>
      </c>
      <c r="M43" s="28">
        <f t="shared" si="6"/>
        <v>35284.923512774592</v>
      </c>
      <c r="N43" s="28">
        <f t="shared" si="6"/>
        <v>34179.007468481374</v>
      </c>
      <c r="O43" s="19"/>
    </row>
    <row r="44" spans="1:15" ht="20" customHeight="1" x14ac:dyDescent="0.15"/>
    <row r="45" spans="1:15" ht="20" customHeight="1" x14ac:dyDescent="0.2">
      <c r="A45" s="27" t="s">
        <v>18</v>
      </c>
    </row>
    <row r="52" spans="6:6" x14ac:dyDescent="0.15">
      <c r="F52" s="46"/>
    </row>
  </sheetData>
  <sheetProtection selectLockedCells="1"/>
  <mergeCells count="12">
    <mergeCell ref="K4:L5"/>
    <mergeCell ref="K6:L6"/>
    <mergeCell ref="B6:C6"/>
    <mergeCell ref="B5:C5"/>
    <mergeCell ref="B4:C4"/>
    <mergeCell ref="E5:F5"/>
    <mergeCell ref="E6:F6"/>
    <mergeCell ref="D7:E7"/>
    <mergeCell ref="H6:I6"/>
    <mergeCell ref="D5:D6"/>
    <mergeCell ref="B7:C7"/>
    <mergeCell ref="H4:I5"/>
  </mergeCells>
  <phoneticPr fontId="0" type="noConversion"/>
  <dataValidations count="2">
    <dataValidation type="list" allowBlank="1" showInputMessage="1" showErrorMessage="1" sqref="B5">
      <formula1>Loan_Term</formula1>
    </dataValidation>
    <dataValidation type="list" allowBlank="1" showInputMessage="1" showErrorMessage="1" sqref="B6">
      <formula1>Type_of_Loan</formula1>
    </dataValidation>
  </dataValidations>
  <printOptions horizontalCentered="1"/>
  <pageMargins left="0.25" right="0.25" top="0.75" bottom="0.75" header="0.3" footer="0.3"/>
  <pageSetup scale="61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A6" sqref="A6"/>
    </sheetView>
  </sheetViews>
  <sheetFormatPr baseColWidth="10" defaultColWidth="8.83203125" defaultRowHeight="13" x14ac:dyDescent="0.15"/>
  <cols>
    <col min="1" max="1" width="30" bestFit="1" customWidth="1"/>
    <col min="2" max="2" width="92.5" style="73" customWidth="1"/>
  </cols>
  <sheetData>
    <row r="1" spans="1:2" ht="15" thickBot="1" x14ac:dyDescent="0.2">
      <c r="A1" s="79" t="s">
        <v>134</v>
      </c>
    </row>
    <row r="2" spans="1:2" ht="14" thickBot="1" x14ac:dyDescent="0.2">
      <c r="A2" s="110" t="s">
        <v>137</v>
      </c>
      <c r="B2" s="111"/>
    </row>
    <row r="4" spans="1:2" x14ac:dyDescent="0.15">
      <c r="A4" s="72" t="str">
        <f>'Cash Flow Projection'!A14</f>
        <v xml:space="preserve">   Cash Sales</v>
      </c>
    </row>
    <row r="5" spans="1:2" x14ac:dyDescent="0.15">
      <c r="A5" s="72" t="str">
        <f>'Cash Flow Projection'!A15</f>
        <v xml:space="preserve">   Acct. Receivable Collection</v>
      </c>
    </row>
    <row r="6" spans="1:2" x14ac:dyDescent="0.15">
      <c r="A6" s="72" t="str">
        <f>'Cash Flow Projection'!A16</f>
        <v xml:space="preserve">   Loan Amount (UMLF)</v>
      </c>
    </row>
    <row r="7" spans="1:2" x14ac:dyDescent="0.15">
      <c r="A7" s="72" t="str">
        <f>'Cash Flow Projection'!A17</f>
        <v xml:space="preserve">Other Cash </v>
      </c>
    </row>
    <row r="8" spans="1:2" x14ac:dyDescent="0.15">
      <c r="A8" s="72"/>
    </row>
    <row r="9" spans="1:2" x14ac:dyDescent="0.15">
      <c r="A9" s="72"/>
    </row>
    <row r="10" spans="1:2" x14ac:dyDescent="0.15">
      <c r="A10" s="72"/>
    </row>
    <row r="11" spans="1:2" x14ac:dyDescent="0.15">
      <c r="A11" s="72"/>
    </row>
    <row r="12" spans="1:2" x14ac:dyDescent="0.15">
      <c r="A12" s="72" t="str">
        <f>'Cash Flow Projection'!A22</f>
        <v xml:space="preserve">   Purchases (Inventory)</v>
      </c>
    </row>
    <row r="13" spans="1:2" x14ac:dyDescent="0.15">
      <c r="A13" s="72" t="str">
        <f>'Cash Flow Projection'!A23</f>
        <v xml:space="preserve">   Gross Wages</v>
      </c>
    </row>
    <row r="14" spans="1:2" x14ac:dyDescent="0.15">
      <c r="A14" s="72" t="str">
        <f>'Cash Flow Projection'!A24</f>
        <v xml:space="preserve">   Payroll Expenses (taxes, etc.)</v>
      </c>
    </row>
    <row r="15" spans="1:2" x14ac:dyDescent="0.15">
      <c r="A15" s="72" t="str">
        <f>'Cash Flow Projection'!A25</f>
        <v xml:space="preserve">   Outside Services</v>
      </c>
    </row>
    <row r="16" spans="1:2" x14ac:dyDescent="0.15">
      <c r="A16" s="72" t="str">
        <f>'Cash Flow Projection'!A26</f>
        <v xml:space="preserve">   Supplies (office &amp; operations)</v>
      </c>
    </row>
    <row r="17" spans="1:1" x14ac:dyDescent="0.15">
      <c r="A17" s="72" t="str">
        <f>'Cash Flow Projection'!A27</f>
        <v xml:space="preserve">   Meals &amp; Entertainment</v>
      </c>
    </row>
    <row r="18" spans="1:1" x14ac:dyDescent="0.15">
      <c r="A18" s="72" t="str">
        <f>'Cash Flow Projection'!A28</f>
        <v xml:space="preserve">   Advertising</v>
      </c>
    </row>
    <row r="19" spans="1:1" x14ac:dyDescent="0.15">
      <c r="A19" s="72" t="str">
        <f>'Cash Flow Projection'!A29</f>
        <v xml:space="preserve">   Auto Payment</v>
      </c>
    </row>
    <row r="20" spans="1:1" x14ac:dyDescent="0.15">
      <c r="A20" s="72" t="str">
        <f>'Cash Flow Projection'!A30</f>
        <v xml:space="preserve">   Car, Delivery, Travel</v>
      </c>
    </row>
    <row r="21" spans="1:1" x14ac:dyDescent="0.15">
      <c r="A21" s="72" t="str">
        <f>'Cash Flow Projection'!A31</f>
        <v xml:space="preserve">   Accounting &amp; Legal</v>
      </c>
    </row>
    <row r="22" spans="1:1" x14ac:dyDescent="0.15">
      <c r="A22" s="72" t="str">
        <f>'Cash Flow Projection'!A32</f>
        <v xml:space="preserve">   Rent</v>
      </c>
    </row>
    <row r="23" spans="1:1" x14ac:dyDescent="0.15">
      <c r="A23" s="72" t="str">
        <f>'Cash Flow Projection'!A33</f>
        <v xml:space="preserve">   Telephone &amp; Utilities</v>
      </c>
    </row>
    <row r="24" spans="1:1" x14ac:dyDescent="0.15">
      <c r="A24" s="72" t="str">
        <f>'Cash Flow Projection'!A34</f>
        <v xml:space="preserve">   Insurance</v>
      </c>
    </row>
    <row r="25" spans="1:1" x14ac:dyDescent="0.15">
      <c r="A25" s="72" t="str">
        <f>'Cash Flow Projection'!A35</f>
        <v xml:space="preserve">   Internet/Web </v>
      </c>
    </row>
    <row r="26" spans="1:1" x14ac:dyDescent="0.15">
      <c r="A26" s="72" t="str">
        <f>'Cash Flow Projection'!A36</f>
        <v xml:space="preserve">   Credit Card Payments</v>
      </c>
    </row>
    <row r="27" spans="1:1" x14ac:dyDescent="0.15">
      <c r="A27" s="72" t="str">
        <f>'Cash Flow Projection'!A37</f>
        <v xml:space="preserve">   UMLF Loan Payment</v>
      </c>
    </row>
    <row r="28" spans="1:1" x14ac:dyDescent="0.15">
      <c r="A28" s="72" t="str">
        <f>'Cash Flow Projection'!A38</f>
        <v xml:space="preserve">   Major Purchases </v>
      </c>
    </row>
    <row r="29" spans="1:1" x14ac:dyDescent="0.15">
      <c r="A29" s="72" t="str">
        <f>'Cash Flow Projection'!A39</f>
        <v xml:space="preserve">   Other start up costs</v>
      </c>
    </row>
    <row r="30" spans="1:1" x14ac:dyDescent="0.15">
      <c r="A30" s="72" t="str">
        <f>'Cash Flow Projection'!A40</f>
        <v xml:space="preserve">   Owner's wages</v>
      </c>
    </row>
    <row r="31" spans="1:1" x14ac:dyDescent="0.15">
      <c r="A31" s="72"/>
    </row>
    <row r="32" spans="1:1" x14ac:dyDescent="0.15">
      <c r="A32" s="72"/>
    </row>
    <row r="33" spans="1:1" x14ac:dyDescent="0.15">
      <c r="A33" s="72"/>
    </row>
    <row r="34" spans="1:1" x14ac:dyDescent="0.15">
      <c r="A34" s="72"/>
    </row>
    <row r="35" spans="1:1" x14ac:dyDescent="0.15">
      <c r="A35" s="72"/>
    </row>
    <row r="36" spans="1:1" x14ac:dyDescent="0.15">
      <c r="A36" s="72"/>
    </row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E1" sqref="E1:E7"/>
    </sheetView>
  </sheetViews>
  <sheetFormatPr baseColWidth="10" defaultColWidth="8.83203125" defaultRowHeight="13" x14ac:dyDescent="0.15"/>
  <cols>
    <col min="3" max="3" width="13.83203125" bestFit="1" customWidth="1"/>
    <col min="4" max="4" width="28.33203125" bestFit="1" customWidth="1"/>
    <col min="6" max="6" width="80.5" bestFit="1" customWidth="1"/>
    <col min="7" max="7" width="81.1640625" bestFit="1" customWidth="1"/>
    <col min="8" max="8" width="21.83203125" bestFit="1" customWidth="1"/>
    <col min="9" max="10" width="9.5" customWidth="1"/>
    <col min="11" max="11" width="81.1640625" customWidth="1"/>
  </cols>
  <sheetData>
    <row r="1" spans="1:14" x14ac:dyDescent="0.15">
      <c r="B1" s="38" t="s">
        <v>47</v>
      </c>
      <c r="C1" s="38"/>
      <c r="D1" s="38" t="s">
        <v>54</v>
      </c>
      <c r="E1" s="38"/>
      <c r="F1" s="38"/>
      <c r="G1" s="38"/>
      <c r="H1" s="38"/>
    </row>
    <row r="2" spans="1:14" x14ac:dyDescent="0.15">
      <c r="B2" s="38" t="s">
        <v>48</v>
      </c>
      <c r="C2" s="38"/>
      <c r="D2" s="38" t="s">
        <v>48</v>
      </c>
      <c r="E2" s="38"/>
      <c r="F2" s="38"/>
      <c r="G2" s="38"/>
      <c r="H2" s="38"/>
      <c r="I2" s="38"/>
      <c r="J2" s="38"/>
      <c r="K2" s="38"/>
    </row>
    <row r="3" spans="1:14" x14ac:dyDescent="0.15">
      <c r="B3" s="38">
        <v>60</v>
      </c>
      <c r="D3" s="38" t="s">
        <v>51</v>
      </c>
    </row>
    <row r="4" spans="1:14" x14ac:dyDescent="0.15">
      <c r="B4" s="38">
        <v>72</v>
      </c>
      <c r="D4" s="38" t="s">
        <v>55</v>
      </c>
      <c r="I4" s="38"/>
      <c r="J4" s="38"/>
      <c r="K4" s="38"/>
    </row>
    <row r="5" spans="1:14" x14ac:dyDescent="0.15">
      <c r="B5" s="38" t="s">
        <v>46</v>
      </c>
      <c r="D5" s="38" t="s">
        <v>52</v>
      </c>
    </row>
    <row r="6" spans="1:14" x14ac:dyDescent="0.15">
      <c r="D6" s="38" t="s">
        <v>53</v>
      </c>
    </row>
    <row r="7" spans="1:14" x14ac:dyDescent="0.15">
      <c r="N7" s="39"/>
    </row>
    <row r="8" spans="1:14" x14ac:dyDescent="0.15">
      <c r="A8" s="38"/>
      <c r="N8" s="39"/>
    </row>
    <row r="9" spans="1:14" x14ac:dyDescent="0.15">
      <c r="A9" s="38"/>
    </row>
    <row r="10" spans="1:14" x14ac:dyDescent="0.15">
      <c r="A10" s="38"/>
    </row>
    <row r="11" spans="1:14" x14ac:dyDescent="0.15">
      <c r="A11" s="38"/>
    </row>
    <row r="14" spans="1:14" x14ac:dyDescent="0.15">
      <c r="L14" s="40"/>
    </row>
    <row r="37" spans="16:16" x14ac:dyDescent="0.15">
      <c r="P37" s="3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K13" sqref="K13"/>
    </sheetView>
  </sheetViews>
  <sheetFormatPr baseColWidth="10" defaultColWidth="8.83203125" defaultRowHeight="13" x14ac:dyDescent="0.15"/>
  <cols>
    <col min="1" max="1" width="40.33203125" bestFit="1" customWidth="1"/>
    <col min="2" max="4" width="11.33203125" bestFit="1" customWidth="1"/>
  </cols>
  <sheetData>
    <row r="1" spans="1:11" x14ac:dyDescent="0.15">
      <c r="A1" s="42" t="s">
        <v>57</v>
      </c>
      <c r="B1" s="42" t="s">
        <v>58</v>
      </c>
      <c r="C1" s="42" t="s">
        <v>59</v>
      </c>
      <c r="D1" s="42" t="s">
        <v>60</v>
      </c>
    </row>
    <row r="2" spans="1:11" x14ac:dyDescent="0.15">
      <c r="A2" s="42" t="s">
        <v>68</v>
      </c>
      <c r="B2" s="42" t="s">
        <v>61</v>
      </c>
      <c r="C2" s="42" t="s">
        <v>62</v>
      </c>
      <c r="D2" s="42" t="s">
        <v>63</v>
      </c>
    </row>
    <row r="3" spans="1:11" x14ac:dyDescent="0.15">
      <c r="A3" s="42" t="s">
        <v>64</v>
      </c>
      <c r="B3" s="42" t="s">
        <v>124</v>
      </c>
      <c r="C3" s="42" t="s">
        <v>124</v>
      </c>
      <c r="D3" s="42" t="s">
        <v>125</v>
      </c>
    </row>
    <row r="4" spans="1:11" x14ac:dyDescent="0.15">
      <c r="A4" s="42" t="s">
        <v>65</v>
      </c>
      <c r="B4" s="42" t="s">
        <v>126</v>
      </c>
      <c r="C4" s="42" t="s">
        <v>126</v>
      </c>
      <c r="D4" s="42" t="s">
        <v>66</v>
      </c>
    </row>
    <row r="5" spans="1:11" x14ac:dyDescent="0.15">
      <c r="A5" s="42" t="s">
        <v>127</v>
      </c>
      <c r="B5" s="42" t="s">
        <v>128</v>
      </c>
      <c r="C5" s="42" t="s">
        <v>128</v>
      </c>
      <c r="D5" s="42" t="s">
        <v>129</v>
      </c>
    </row>
    <row r="6" spans="1:11" x14ac:dyDescent="0.15">
      <c r="A6" s="42" t="s">
        <v>67</v>
      </c>
      <c r="B6" s="42" t="s">
        <v>130</v>
      </c>
      <c r="C6" s="42" t="s">
        <v>131</v>
      </c>
      <c r="D6" s="42" t="s">
        <v>132</v>
      </c>
    </row>
    <row r="12" spans="1:11" x14ac:dyDescent="0.15">
      <c r="K12" s="53" t="s">
        <v>79</v>
      </c>
    </row>
    <row r="13" spans="1:11" x14ac:dyDescent="0.15">
      <c r="K13" s="53">
        <f>50000*0.03</f>
        <v>1500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2" sqref="B2:C2"/>
    </sheetView>
  </sheetViews>
  <sheetFormatPr baseColWidth="10" defaultColWidth="8.83203125" defaultRowHeight="13" x14ac:dyDescent="0.15"/>
  <sheetData>
    <row r="1" spans="1:4" x14ac:dyDescent="0.15">
      <c r="A1" s="38" t="s">
        <v>72</v>
      </c>
      <c r="B1" s="38" t="s">
        <v>50</v>
      </c>
      <c r="C1" s="38" t="s">
        <v>72</v>
      </c>
    </row>
    <row r="2" spans="1:4" x14ac:dyDescent="0.15">
      <c r="A2" s="38" t="s">
        <v>53</v>
      </c>
      <c r="B2" s="45">
        <v>-0.25</v>
      </c>
      <c r="C2" s="38" t="s">
        <v>53</v>
      </c>
    </row>
    <row r="3" spans="1:4" x14ac:dyDescent="0.15">
      <c r="A3" s="38" t="s">
        <v>52</v>
      </c>
      <c r="B3" s="45">
        <v>3</v>
      </c>
      <c r="C3" s="38" t="s">
        <v>52</v>
      </c>
    </row>
    <row r="4" spans="1:4" x14ac:dyDescent="0.15">
      <c r="A4" s="38" t="s">
        <v>51</v>
      </c>
      <c r="B4" s="45">
        <v>5</v>
      </c>
      <c r="C4" s="38" t="s">
        <v>51</v>
      </c>
    </row>
    <row r="5" spans="1:4" x14ac:dyDescent="0.15">
      <c r="A5" s="38" t="s">
        <v>55</v>
      </c>
      <c r="B5" s="45">
        <v>7</v>
      </c>
      <c r="C5" s="38" t="s">
        <v>55</v>
      </c>
    </row>
    <row r="6" spans="1:4" x14ac:dyDescent="0.15">
      <c r="B6" s="38"/>
    </row>
    <row r="7" spans="1:4" x14ac:dyDescent="0.15">
      <c r="B7" s="38"/>
    </row>
    <row r="8" spans="1:4" x14ac:dyDescent="0.15">
      <c r="B8" s="38"/>
      <c r="C8" s="38"/>
      <c r="D8" s="38" t="s">
        <v>53</v>
      </c>
    </row>
    <row r="9" spans="1:4" x14ac:dyDescent="0.15">
      <c r="B9" s="38"/>
    </row>
    <row r="11" spans="1:4" x14ac:dyDescent="0.15">
      <c r="B11" s="38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7 5 9 5 a 8 f - 6 c 4 5 - 4 8 1 7 - 9 e c 2 - 4 3 2 c b e c e 5 8 2 c "   x m l n s = " h t t p : / / s c h e m a s . m i c r o s o f t . c o m / D a t a M a s h u p " > A A A A A O A D A A B Q S w M E F A A C A A g A A n E z T G 7 h M 7 + n A A A A + A A A A B I A H A B D b 2 5 m a W c v U G F j a 2 F n Z S 5 4 b W w g o h g A K K A U A A A A A A A A A A A A A A A A A A A A A A A A A A A A h Y 9 B D o I w F E S v Q r q n L Y W I I Z + y c C u J C d G 4 J a V C I x R D i + V u L j y S V 5 B E U X c u Z / I m e f O 4 3 S G b u t a 7 y s G o X q c o w B R 5 U o u + U r p O 0 W h P / h p l H H a l O J e 1 9 G Z Y m 2 Q y K k W N t Z e E E O c c d i H u h 5 o w S g N y z L e F a G R X + k o b W 2 o h 0 W d V / V 8 h D o e X D G c 4 W u E o D h m O W Q B k q S F X + o u w 2 R h T I D 8 l b M b W j o P k U v v 7 A s g S g b x f 8 C d Q S w M E F A A C A A g A A n E z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J x M 0 w 5 U S S w 1 w A A A G Q B A A A T A B w A R m 9 y b X V s Y X M v U 2 V j d G l v b j E u b S C i G A A o o B Q A A A A A A A A A A A A A A A A A A A A A A A A A A A B 1 j s F u g z A Q R O 9 I / M P K u Y B E D W l 7 S t Q T / Y B K Q c q h 6 m G h 2 4 A C N r I 3 I h H i 3 2 v j 9 l C p 2 Y v H b 1 Y 7 Y 6 n h T i s 4 h H e 7 j 6 M 4 s i 0 a + o S N q L D u C Q o B L 9 A T x x G 4 O e i L a c i R I 9 X y D U + U e F F q x a T Y J q J l H n d 5 P k 2 T r F G d D T L J R g + 5 F z b v 3 J o h y w / h O 5 p u o F V L t O N V p G k W U l 6 R s X A h I W 0 u l n d P P n 7 c j S h b V C f X s b q N 5 O u t T W V l U N k v b Y Z S 9 5 d B e d M m 6 6 l s n k W A W 5 E B O w O Y r r x k 8 M s f 7 / C n O / z 5 D 1 / S O O r U v + 3 2 3 1 B L A Q I t A B Q A A g A I A A J x M 0 x u 4 T O / p w A A A P g A A A A S A A A A A A A A A A A A A A A A A A A A A A B D b 2 5 m a W c v U G F j a 2 F n Z S 5 4 b W x Q S w E C L Q A U A A I A C A A C c T N M D 8 r p q 6 Q A A A D p A A A A E w A A A A A A A A A A A A A A A A D z A A A A W 0 N v b n R l b n R f V H l w Z X N d L n h t b F B L A Q I t A B Q A A g A I A A J x M 0 w 5 U S S w 1 w A A A G Q B A A A T A A A A A A A A A A A A A A A A A O Q B A A B G b 3 J t d W x h c y 9 T Z W N 0 a W 9 u M S 5 t U E s F B g A A A A A D A A M A w g A A A A g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k K A A A A A A A A p w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J T I w M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S 0 x O V Q y M T o w N z o 0 N S 4 x M j g 1 N T k 5 W i I g L z 4 8 R W 5 0 c n k g V H l w Z T 0 i R m l s b F R h c m d l d C I g V m F s d W U 9 I n N U Y W J s Z V 8 w I i A v P j x F b n R y e S B U e X B l P S J G a W x s U 3 R h d H V z I i B W Y W x 1 Z T 0 i c 0 N v b X B s Z X R l I i A v P j x F b n R y e S B U e X B l P S J G a W x s Q 2 9 1 b n Q i I F Z h b H V l P S J s N S I g L z 4 8 R W 5 0 c n k g V H l w Z T 0 i R m l s b E V y c m 9 y Q 2 9 1 b n Q i I F Z h b H V l P S J s M C I g L z 4 8 R W 5 0 c n k g V H l w Z T 0 i R m l s b E N v b H V t b l R 5 c G V z I i B W Y W x 1 Z T 0 i c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M 4 O T R l M D V j M y 0 y M D I z L T Q 1 Z T c t Y j E 2 N i 0 5 O W N h Z j c x M 2 U z Y T Y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A v Q 2 h h b m d l Z C B U e X B l L n t D b 2 x 1 b W 4 x L D B 9 J n F 1 b 3 Q 7 L C Z x d W 9 0 O 1 N l Y 3 R p b 2 4 x L 1 R h Y m x l I D A v Q 2 h h b m d l Z C B U e X B l L n t D b 2 x 1 b W 4 y L D F 9 J n F 1 b 3 Q 7 L C Z x d W 9 0 O 1 N l Y 3 R p b 2 4 x L 1 R h Y m x l I D A v Q 2 h h b m d l Z C B U e X B l L n t D b 2 x 1 b W 4 z L D J 9 J n F 1 b 3 Q 7 L C Z x d W 9 0 O 1 N l Y 3 R p b 2 4 x L 1 R h Y m x l I D A v Q 2 h h b m d l Z C B U e X B l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h Y m x l I D A v Q 2 h h b m d l Z C B U e X B l L n t D b 2 x 1 b W 4 x L D B 9 J n F 1 b 3 Q 7 L C Z x d W 9 0 O 1 N l Y 3 R p b 2 4 x L 1 R h Y m x l I D A v Q 2 h h b m d l Z C B U e X B l L n t D b 2 x 1 b W 4 y L D F 9 J n F 1 b 3 Q 7 L C Z x d W 9 0 O 1 N l Y 3 R p b 2 4 x L 1 R h Y m x l I D A v Q 2 h h b m d l Z C B U e X B l L n t D b 2 x 1 b W 4 z L D J 9 J n F 1 b 3 Q 7 L C Z x d W 9 0 O 1 N l Y 3 R p b 2 4 x L 1 R h Y m x l I D A v Q 2 h h b m d l Z C B U e X B l L n t D b 2 x 1 b W 4 0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O z 9 X 3 u X t K 5 F o / W 0 t Q E b m 6 A A A A A A A g A A A A A A A 2 Y A A M A A A A A Q A A A A 0 g h 6 R I d 3 L y d 7 B X + 4 b B k A x w A A A A A E g A A A o A A A A B A A A A D z 5 m u M l C V c 2 t L e v T A O a W 8 O U A A A A O u h l k 8 7 3 G s + y U C S U k B 3 C 1 m e 9 N F I o 7 5 2 S / H P 6 C X G + J V q / q j s 5 / k 6 G V 5 B t d / x Q T V B I Z 5 X s 9 G K + C t O 2 p O v j O b s W I N k k r i Y 3 E I q e F S B X g b 1 J S + E F A A A A M m f r N m S x / h a g o m k l c n F L 2 q 5 T a 3 D < / D a t a M a s h u p > 
</file>

<file path=customXml/itemProps1.xml><?xml version="1.0" encoding="utf-8"?>
<ds:datastoreItem xmlns:ds="http://schemas.openxmlformats.org/officeDocument/2006/customXml" ds:itemID="{2D88B19F-11BB-47B2-A32E-4C71BFEA797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Start up Costs Calculator</vt:lpstr>
      <vt:lpstr>Cash Flow Projection</vt:lpstr>
      <vt:lpstr>Assumptions</vt:lpstr>
      <vt:lpstr>DropDown</vt:lpstr>
      <vt:lpstr>WSJ Query</vt:lpstr>
      <vt:lpstr>Vlookup</vt:lpstr>
    </vt:vector>
  </TitlesOfParts>
  <Company>Utah Microenterprise Loan Fun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Murdock</dc:creator>
  <cp:lastModifiedBy>Microsoft Office User</cp:lastModifiedBy>
  <cp:lastPrinted>2017-10-04T16:50:26Z</cp:lastPrinted>
  <dcterms:created xsi:type="dcterms:W3CDTF">1997-02-25T23:00:02Z</dcterms:created>
  <dcterms:modified xsi:type="dcterms:W3CDTF">2021-02-22T17:11:49Z</dcterms:modified>
</cp:coreProperties>
</file>